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20" windowWidth="15180" windowHeight="11640" activeTab="0"/>
  </bookViews>
  <sheets>
    <sheet name="Deutsch" sheetId="1" r:id="rId1"/>
    <sheet name="Französisch" sheetId="2" r:id="rId2"/>
    <sheet name="Englisch" sheetId="3" r:id="rId3"/>
    <sheet name="Daten" sheetId="4" r:id="rId4"/>
  </sheets>
  <definedNames>
    <definedName name="Dauer">'Daten'!$A$53:$A$56</definedName>
    <definedName name="_xlnm.Print_Area" localSheetId="0">'Deutsch'!$B$14</definedName>
    <definedName name="_xlnm.Print_Area" localSheetId="1">'Französisch'!$A$1:$C$34</definedName>
    <definedName name="Lufttemperatur">'Daten'!$B$23:$B$25</definedName>
    <definedName name="RaumHalle">'Daten'!$E$23:$E$25</definedName>
    <definedName name="Wa">'Daten'!$A$4:$B$12</definedName>
    <definedName name="Wasser">'Daten'!$A$3:$B$12</definedName>
    <definedName name="WasserHalle">'Daten'!$D$23:$D$26</definedName>
    <definedName name="Wassertemperatur">'Daten'!$A$23:$A$27</definedName>
  </definedNames>
  <calcPr fullCalcOnLoad="1"/>
</workbook>
</file>

<file path=xl/sharedStrings.xml><?xml version="1.0" encoding="utf-8"?>
<sst xmlns="http://schemas.openxmlformats.org/spreadsheetml/2006/main" count="148" uniqueCount="78">
  <si>
    <t>Energieeinsparung bei Schwimmbädern mit Überlaufrinne</t>
  </si>
  <si>
    <t>Wassertemperatur</t>
  </si>
  <si>
    <t>Lufttemperatur</t>
  </si>
  <si>
    <t>Wärmeverluste eines Freibades W/m2</t>
  </si>
  <si>
    <t>Wassertemperatur °C</t>
  </si>
  <si>
    <t>1.) Gelbe Felder: Wert aus Drop-Down-Liste auswählen</t>
  </si>
  <si>
    <t>Tipp: Mit der Tabulatortaste können Sie von Feld zu Feld springen.</t>
  </si>
  <si>
    <t>2.) Grüne Felder: Gewünschter Wert eingeben</t>
  </si>
  <si>
    <t>Energieeinsparung</t>
  </si>
  <si>
    <t>kWh</t>
  </si>
  <si>
    <t>Rinnenfläche in der Regel 20% der Beckenfläche</t>
  </si>
  <si>
    <t>Dauer des Sparbetriebes pro Tag</t>
  </si>
  <si>
    <t>Betriebstage</t>
  </si>
  <si>
    <t xml:space="preserve">  °C</t>
  </si>
  <si>
    <r>
      <t xml:space="preserve">  m</t>
    </r>
    <r>
      <rPr>
        <vertAlign val="superscript"/>
        <sz val="12"/>
        <rFont val="Arial"/>
        <family val="2"/>
      </rPr>
      <t>2</t>
    </r>
  </si>
  <si>
    <t xml:space="preserve">  h</t>
  </si>
  <si>
    <t xml:space="preserve">  d</t>
  </si>
  <si>
    <t>Anleitung</t>
  </si>
  <si>
    <t>3.) Rote Felder: Anzeige der berechneten Ergebnisse</t>
  </si>
  <si>
    <t>water temperature</t>
  </si>
  <si>
    <t>air temperature</t>
  </si>
  <si>
    <t>operation period</t>
  </si>
  <si>
    <t>Kosteneinsparung (Oel)</t>
  </si>
  <si>
    <t>Kosteneinsparung (Strom)</t>
  </si>
  <si>
    <t>cost cutting (oil)</t>
  </si>
  <si>
    <t>cost cutting (electricity)</t>
  </si>
  <si>
    <t>Instruction</t>
  </si>
  <si>
    <t>1.) yellow box: choose the value from the drop-down-list</t>
  </si>
  <si>
    <t>2.) green box: enter a value of your choice</t>
  </si>
  <si>
    <t>3.) red box: displays the calculated results</t>
  </si>
  <si>
    <t>Energy Saving for Pools with Overflow</t>
  </si>
  <si>
    <t>energy saving</t>
  </si>
  <si>
    <t>température de l'eau</t>
  </si>
  <si>
    <t>température de l'air</t>
  </si>
  <si>
    <t>area of overflow gutter (20% of pool surface)</t>
  </si>
  <si>
    <t>surface du débordement (20% de la surface du bassin)</t>
  </si>
  <si>
    <t>duration of energy saving mode per day</t>
  </si>
  <si>
    <t>durée de l'exploitation économique par jour</t>
  </si>
  <si>
    <t>journés d'exploitation</t>
  </si>
  <si>
    <t>économie d'énergie</t>
  </si>
  <si>
    <t>économie des coûts (mazout)</t>
  </si>
  <si>
    <t>économie des coûts (électricité)</t>
  </si>
  <si>
    <t>1.) case jaune: choisir la valeur du menu déroulant</t>
  </si>
  <si>
    <t>2.) case verte: insérer la valeur désirée</t>
  </si>
  <si>
    <t>3.) case rouge: indique les résultats calculés</t>
  </si>
  <si>
    <t>Conseil: passez de case en case à l'aide de la touche tabulation.</t>
  </si>
  <si>
    <t>Tip: jump from box to box with tab key.</t>
  </si>
  <si>
    <t xml:space="preserve">Economie d'énergie vers les piscines avec système de </t>
  </si>
  <si>
    <t>débordement</t>
  </si>
  <si>
    <t>€</t>
  </si>
  <si>
    <t>oil: price per kWh in EUR</t>
  </si>
  <si>
    <t>electricity: price per kWh in EUR</t>
  </si>
  <si>
    <t>mazout: prix par kWh en EUR</t>
  </si>
  <si>
    <t>électricité: prix par kWh en EUR</t>
  </si>
  <si>
    <t>Oel: Preis je kWh in EUR</t>
  </si>
  <si>
    <t>Elektrizität: Preis je kWh in EUR</t>
  </si>
  <si>
    <t>Freibad</t>
  </si>
  <si>
    <t>Hallenbad</t>
  </si>
  <si>
    <t>Wassertemp</t>
  </si>
  <si>
    <t>Raum</t>
  </si>
  <si>
    <t>Auswertung 1 DE</t>
  </si>
  <si>
    <t>Auswertung 1 FR</t>
  </si>
  <si>
    <t>Auswertung 1 EN</t>
  </si>
  <si>
    <t>Auswertung 2 DE</t>
  </si>
  <si>
    <t>Auswertung 2 FR</t>
  </si>
  <si>
    <t>Auswertung 2 EN</t>
  </si>
  <si>
    <t>piscine extérieure</t>
  </si>
  <si>
    <t>piscine intérieure</t>
  </si>
  <si>
    <t>indoor swimming pool</t>
  </si>
  <si>
    <t>outdoor swimming pool</t>
  </si>
  <si>
    <t>air °C</t>
  </si>
  <si>
    <t>loss W/m2</t>
  </si>
  <si>
    <t>standing water</t>
  </si>
  <si>
    <t>loss overflow W/m2</t>
  </si>
  <si>
    <t>flowing water</t>
  </si>
  <si>
    <t>Water °C</t>
  </si>
  <si>
    <t>Room temp. °C/60%</t>
  </si>
  <si>
    <t>loss overflow channel W/m2 (indoor)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</si>
</sst>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.&quot;\ #,##0.00"/>
  </numFmts>
  <fonts count="46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vertAlign val="superscript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35" borderId="11" xfId="0" applyFont="1" applyFill="1" applyBorder="1" applyAlignment="1" applyProtection="1">
      <alignment horizontal="right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vertical="center"/>
      <protection/>
    </xf>
    <xf numFmtId="4" fontId="4" fillId="35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0" fillId="36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/>
    </xf>
    <xf numFmtId="0" fontId="0" fillId="36" borderId="0" xfId="0" applyFont="1" applyFill="1" applyAlignment="1" applyProtection="1">
      <alignment/>
      <protection hidden="1"/>
    </xf>
    <xf numFmtId="0" fontId="0" fillId="37" borderId="0" xfId="0" applyFont="1" applyFill="1" applyAlignment="1" applyProtection="1">
      <alignment/>
      <protection hidden="1"/>
    </xf>
    <xf numFmtId="0" fontId="0" fillId="37" borderId="0" xfId="0" applyFont="1" applyFill="1" applyAlignment="1" applyProtection="1">
      <alignment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showGridLines="0" tabSelected="1" zoomScalePageLayoutView="0" workbookViewId="0" topLeftCell="A1">
      <selection activeCell="B6" sqref="B6"/>
    </sheetView>
  </sheetViews>
  <sheetFormatPr defaultColWidth="11.421875" defaultRowHeight="12.75"/>
  <cols>
    <col min="1" max="1" width="56.7109375" style="5" customWidth="1"/>
    <col min="2" max="2" width="9.00390625" style="5" customWidth="1"/>
    <col min="3" max="3" width="15.00390625" style="6" customWidth="1"/>
    <col min="4" max="4" width="19.8515625" style="5" customWidth="1"/>
    <col min="5" max="5" width="51.8515625" style="5" customWidth="1"/>
    <col min="6" max="6" width="8.8515625" style="5" customWidth="1"/>
    <col min="7" max="16384" width="11.421875" style="5" customWidth="1"/>
  </cols>
  <sheetData>
    <row r="2" ht="20.25">
      <c r="A2" s="4" t="s">
        <v>0</v>
      </c>
    </row>
    <row r="4" spans="1:5" ht="15.75">
      <c r="A4" s="20" t="s">
        <v>56</v>
      </c>
      <c r="E4" s="20" t="s">
        <v>57</v>
      </c>
    </row>
    <row r="5" ht="13.5" thickBot="1"/>
    <row r="6" spans="1:7" s="9" customFormat="1" ht="19.5" customHeight="1" thickBot="1">
      <c r="A6" s="7" t="s">
        <v>1</v>
      </c>
      <c r="B6" s="1">
        <v>30</v>
      </c>
      <c r="C6" s="8" t="s">
        <v>13</v>
      </c>
      <c r="E6" s="7" t="s">
        <v>1</v>
      </c>
      <c r="F6" s="1">
        <v>35</v>
      </c>
      <c r="G6" s="8" t="s">
        <v>13</v>
      </c>
    </row>
    <row r="7" spans="1:3" s="9" customFormat="1" ht="19.5" customHeight="1" thickBot="1">
      <c r="A7" s="7"/>
      <c r="B7" s="7"/>
      <c r="C7" s="10"/>
    </row>
    <row r="8" spans="1:7" s="9" customFormat="1" ht="19.5" customHeight="1" thickBot="1">
      <c r="A8" s="7" t="s">
        <v>2</v>
      </c>
      <c r="B8" s="1">
        <v>14</v>
      </c>
      <c r="C8" s="8" t="s">
        <v>13</v>
      </c>
      <c r="E8" s="7" t="s">
        <v>2</v>
      </c>
      <c r="F8" s="1">
        <v>30</v>
      </c>
      <c r="G8" s="8" t="s">
        <v>13</v>
      </c>
    </row>
    <row r="9" spans="1:3" s="9" customFormat="1" ht="19.5" customHeight="1" thickBot="1">
      <c r="A9" s="7"/>
      <c r="B9" s="7"/>
      <c r="C9" s="10"/>
    </row>
    <row r="10" spans="1:7" s="9" customFormat="1" ht="19.5" customHeight="1" thickBot="1">
      <c r="A10" s="7" t="s">
        <v>10</v>
      </c>
      <c r="B10" s="2">
        <v>10</v>
      </c>
      <c r="C10" s="8" t="s">
        <v>14</v>
      </c>
      <c r="E10" s="7" t="s">
        <v>10</v>
      </c>
      <c r="F10" s="2">
        <v>4</v>
      </c>
      <c r="G10" s="8" t="s">
        <v>14</v>
      </c>
    </row>
    <row r="11" spans="1:3" s="9" customFormat="1" ht="19.5" customHeight="1" thickBot="1">
      <c r="A11" s="7"/>
      <c r="B11" s="7"/>
      <c r="C11" s="10"/>
    </row>
    <row r="12" spans="1:7" s="9" customFormat="1" ht="19.5" customHeight="1" thickBot="1">
      <c r="A12" s="7" t="s">
        <v>11</v>
      </c>
      <c r="B12" s="2">
        <v>20</v>
      </c>
      <c r="C12" s="8" t="s">
        <v>15</v>
      </c>
      <c r="E12" s="7" t="s">
        <v>11</v>
      </c>
      <c r="F12" s="2">
        <v>20</v>
      </c>
      <c r="G12" s="8" t="s">
        <v>15</v>
      </c>
    </row>
    <row r="13" spans="1:3" s="9" customFormat="1" ht="19.5" customHeight="1" thickBot="1">
      <c r="A13" s="7"/>
      <c r="B13" s="3"/>
      <c r="C13" s="8"/>
    </row>
    <row r="14" spans="1:7" s="9" customFormat="1" ht="19.5" customHeight="1" thickBot="1">
      <c r="A14" s="7" t="s">
        <v>12</v>
      </c>
      <c r="B14" s="2">
        <v>31</v>
      </c>
      <c r="C14" s="11" t="s">
        <v>16</v>
      </c>
      <c r="E14" s="7" t="s">
        <v>12</v>
      </c>
      <c r="F14" s="2">
        <v>360</v>
      </c>
      <c r="G14" s="11" t="s">
        <v>16</v>
      </c>
    </row>
    <row r="15" spans="1:3" s="9" customFormat="1" ht="19.5" customHeight="1">
      <c r="A15" s="7"/>
      <c r="B15" s="3"/>
      <c r="C15" s="11"/>
    </row>
    <row r="16" spans="1:3" s="9" customFormat="1" ht="19.5" customHeight="1" thickBot="1">
      <c r="A16" s="7"/>
      <c r="B16" s="7"/>
      <c r="C16" s="12"/>
    </row>
    <row r="17" spans="1:7" s="9" customFormat="1" ht="19.5" customHeight="1" thickBot="1">
      <c r="A17" s="13" t="s">
        <v>8</v>
      </c>
      <c r="B17" s="14">
        <f>Daten!A47*Deutsch!B10*Deutsch!B12*Deutsch!B14/1000</f>
        <v>4402</v>
      </c>
      <c r="C17" s="15" t="s">
        <v>9</v>
      </c>
      <c r="E17" s="13" t="s">
        <v>8</v>
      </c>
      <c r="F17" s="14">
        <f>Daten!D47*Deutsch!F10*Deutsch!F12*Deutsch!F14/1000</f>
        <v>15840</v>
      </c>
      <c r="G17" s="15" t="s">
        <v>9</v>
      </c>
    </row>
    <row r="18" s="9" customFormat="1" ht="19.5" customHeight="1" thickBot="1">
      <c r="C18" s="12"/>
    </row>
    <row r="19" spans="1:7" s="9" customFormat="1" ht="19.5" customHeight="1" thickBot="1">
      <c r="A19" s="13" t="s">
        <v>22</v>
      </c>
      <c r="B19" s="16" t="s">
        <v>49</v>
      </c>
      <c r="C19" s="17">
        <f>Deutsch!B17*Deutsch!B24</f>
        <v>440.20000000000005</v>
      </c>
      <c r="E19" s="13" t="s">
        <v>22</v>
      </c>
      <c r="F19" s="16" t="s">
        <v>49</v>
      </c>
      <c r="G19" s="17">
        <f>Deutsch!F17*Deutsch!B24</f>
        <v>1584</v>
      </c>
    </row>
    <row r="20" s="9" customFormat="1" ht="19.5" customHeight="1" thickBot="1">
      <c r="C20" s="12"/>
    </row>
    <row r="21" spans="1:7" s="9" customFormat="1" ht="19.5" customHeight="1" thickBot="1">
      <c r="A21" s="13" t="s">
        <v>23</v>
      </c>
      <c r="B21" s="16" t="s">
        <v>49</v>
      </c>
      <c r="C21" s="17">
        <f>Deutsch!B17*Deutsch!B26</f>
        <v>880.4000000000001</v>
      </c>
      <c r="E21" s="13" t="s">
        <v>23</v>
      </c>
      <c r="F21" s="16" t="s">
        <v>49</v>
      </c>
      <c r="G21" s="17">
        <f>Deutsch!F17*Deutsch!B26</f>
        <v>3168</v>
      </c>
    </row>
    <row r="23" ht="13.5" thickBot="1"/>
    <row r="24" spans="1:7" s="9" customFormat="1" ht="19.5" customHeight="1" thickBot="1">
      <c r="A24" s="7" t="s">
        <v>54</v>
      </c>
      <c r="B24" s="2">
        <v>0.1</v>
      </c>
      <c r="C24" s="11"/>
      <c r="G24" s="9">
        <v>0.1</v>
      </c>
    </row>
    <row r="25" spans="1:3" s="9" customFormat="1" ht="19.5" customHeight="1" thickBot="1">
      <c r="A25" s="7"/>
      <c r="B25" s="3"/>
      <c r="C25" s="11"/>
    </row>
    <row r="26" spans="1:3" s="9" customFormat="1" ht="19.5" customHeight="1" thickBot="1">
      <c r="A26" s="7" t="s">
        <v>55</v>
      </c>
      <c r="B26" s="2">
        <v>0.2</v>
      </c>
      <c r="C26" s="11"/>
    </row>
    <row r="29" ht="15" customHeight="1">
      <c r="A29" s="18" t="s">
        <v>17</v>
      </c>
    </row>
    <row r="30" ht="15" customHeight="1">
      <c r="A30" s="5" t="s">
        <v>5</v>
      </c>
    </row>
    <row r="31" ht="15" customHeight="1">
      <c r="A31" s="5" t="s">
        <v>7</v>
      </c>
    </row>
    <row r="32" ht="15" customHeight="1">
      <c r="A32" s="5" t="s">
        <v>18</v>
      </c>
    </row>
    <row r="33" ht="15" customHeight="1">
      <c r="A33" s="5" t="s">
        <v>6</v>
      </c>
    </row>
  </sheetData>
  <sheetProtection selectLockedCells="1"/>
  <dataValidations count="4">
    <dataValidation type="list" allowBlank="1" showInputMessage="1" showErrorMessage="1" sqref="B6">
      <formula1>Wassertemperatur</formula1>
    </dataValidation>
    <dataValidation type="list" allowBlank="1" showInputMessage="1" showErrorMessage="1" sqref="B8">
      <formula1>Lufttemperatur</formula1>
    </dataValidation>
    <dataValidation type="list" allowBlank="1" showInputMessage="1" showErrorMessage="1" sqref="F6">
      <formula1>WasserHalle</formula1>
    </dataValidation>
    <dataValidation type="list" allowBlank="1" showInputMessage="1" showErrorMessage="1" sqref="F8">
      <formula1>RaumHalle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showGridLines="0" zoomScalePageLayoutView="0" workbookViewId="0" topLeftCell="A1">
      <selection activeCell="F13" sqref="F13"/>
    </sheetView>
  </sheetViews>
  <sheetFormatPr defaultColWidth="11.421875" defaultRowHeight="12.75"/>
  <cols>
    <col min="1" max="1" width="56.7109375" style="5" customWidth="1"/>
    <col min="2" max="2" width="9.00390625" style="5" customWidth="1"/>
    <col min="3" max="3" width="15.00390625" style="6" customWidth="1"/>
    <col min="4" max="4" width="19.8515625" style="5" customWidth="1"/>
    <col min="5" max="5" width="56.57421875" style="5" bestFit="1" customWidth="1"/>
    <col min="6" max="16384" width="11.421875" style="5" customWidth="1"/>
  </cols>
  <sheetData>
    <row r="2" ht="20.25">
      <c r="A2" s="4" t="s">
        <v>47</v>
      </c>
    </row>
    <row r="3" ht="20.25">
      <c r="A3" s="4" t="s">
        <v>48</v>
      </c>
    </row>
    <row r="4" spans="1:5" ht="15.75">
      <c r="A4" s="20" t="s">
        <v>66</v>
      </c>
      <c r="E4" s="20" t="s">
        <v>67</v>
      </c>
    </row>
    <row r="5" ht="13.5" thickBot="1"/>
    <row r="6" spans="1:7" s="9" customFormat="1" ht="19.5" customHeight="1" thickBot="1">
      <c r="A6" s="7" t="s">
        <v>32</v>
      </c>
      <c r="B6" s="1">
        <v>30</v>
      </c>
      <c r="C6" s="8" t="s">
        <v>13</v>
      </c>
      <c r="E6" s="7" t="s">
        <v>32</v>
      </c>
      <c r="F6" s="1">
        <v>35</v>
      </c>
      <c r="G6" s="8" t="s">
        <v>13</v>
      </c>
    </row>
    <row r="7" spans="1:7" s="9" customFormat="1" ht="19.5" customHeight="1" thickBot="1">
      <c r="A7" s="7"/>
      <c r="B7" s="7"/>
      <c r="C7" s="10"/>
      <c r="E7" s="7"/>
      <c r="F7" s="7"/>
      <c r="G7" s="10"/>
    </row>
    <row r="8" spans="1:7" s="9" customFormat="1" ht="19.5" customHeight="1" thickBot="1">
      <c r="A8" s="7" t="s">
        <v>33</v>
      </c>
      <c r="B8" s="1">
        <v>14</v>
      </c>
      <c r="C8" s="8" t="s">
        <v>13</v>
      </c>
      <c r="E8" s="7" t="s">
        <v>33</v>
      </c>
      <c r="F8" s="1">
        <v>30</v>
      </c>
      <c r="G8" s="8" t="s">
        <v>13</v>
      </c>
    </row>
    <row r="9" spans="1:7" s="9" customFormat="1" ht="19.5" customHeight="1" thickBot="1">
      <c r="A9" s="7"/>
      <c r="B9" s="7"/>
      <c r="C9" s="10"/>
      <c r="E9" s="7"/>
      <c r="F9" s="7"/>
      <c r="G9" s="10"/>
    </row>
    <row r="10" spans="1:7" s="9" customFormat="1" ht="19.5" customHeight="1" thickBot="1">
      <c r="A10" s="7" t="s">
        <v>35</v>
      </c>
      <c r="B10" s="2">
        <v>10</v>
      </c>
      <c r="C10" s="8" t="s">
        <v>14</v>
      </c>
      <c r="E10" s="7" t="s">
        <v>35</v>
      </c>
      <c r="F10" s="2">
        <v>4</v>
      </c>
      <c r="G10" s="8" t="s">
        <v>14</v>
      </c>
    </row>
    <row r="11" spans="1:7" s="9" customFormat="1" ht="19.5" customHeight="1" thickBot="1">
      <c r="A11" s="7"/>
      <c r="B11" s="7"/>
      <c r="C11" s="10"/>
      <c r="E11" s="7"/>
      <c r="F11" s="7"/>
      <c r="G11" s="10"/>
    </row>
    <row r="12" spans="1:7" s="9" customFormat="1" ht="19.5" customHeight="1" thickBot="1">
      <c r="A12" s="7" t="s">
        <v>37</v>
      </c>
      <c r="B12" s="2">
        <v>20</v>
      </c>
      <c r="C12" s="8" t="s">
        <v>15</v>
      </c>
      <c r="E12" s="7" t="s">
        <v>37</v>
      </c>
      <c r="F12" s="2">
        <v>20</v>
      </c>
      <c r="G12" s="8" t="s">
        <v>15</v>
      </c>
    </row>
    <row r="13" spans="1:7" s="9" customFormat="1" ht="19.5" customHeight="1" thickBot="1">
      <c r="A13" s="7"/>
      <c r="B13" s="3"/>
      <c r="C13" s="8"/>
      <c r="E13" s="7"/>
      <c r="F13" s="3"/>
      <c r="G13" s="8"/>
    </row>
    <row r="14" spans="1:7" s="9" customFormat="1" ht="19.5" customHeight="1" thickBot="1">
      <c r="A14" s="7" t="s">
        <v>38</v>
      </c>
      <c r="B14" s="2">
        <v>30</v>
      </c>
      <c r="C14" s="11" t="s">
        <v>16</v>
      </c>
      <c r="E14" s="7" t="s">
        <v>38</v>
      </c>
      <c r="F14" s="2">
        <v>360</v>
      </c>
      <c r="G14" s="11" t="s">
        <v>16</v>
      </c>
    </row>
    <row r="15" spans="1:7" s="9" customFormat="1" ht="19.5" customHeight="1">
      <c r="A15" s="7"/>
      <c r="B15" s="3"/>
      <c r="C15" s="11"/>
      <c r="E15" s="7"/>
      <c r="F15" s="3"/>
      <c r="G15" s="11"/>
    </row>
    <row r="16" spans="1:7" s="9" customFormat="1" ht="19.5" customHeight="1" thickBot="1">
      <c r="A16" s="7"/>
      <c r="B16" s="7"/>
      <c r="C16" s="12"/>
      <c r="E16" s="7"/>
      <c r="F16" s="7"/>
      <c r="G16" s="12"/>
    </row>
    <row r="17" spans="1:7" s="9" customFormat="1" ht="19.5" customHeight="1" thickBot="1">
      <c r="A17" s="13" t="s">
        <v>39</v>
      </c>
      <c r="B17" s="14">
        <f>Daten!B47*Französisch!B10*Französisch!B12*Französisch!B14/1000</f>
        <v>4260</v>
      </c>
      <c r="C17" s="15" t="s">
        <v>9</v>
      </c>
      <c r="E17" s="13" t="s">
        <v>39</v>
      </c>
      <c r="F17" s="14">
        <f>Daten!E47*Französisch!F10*Französisch!F12*Französisch!F14/1000</f>
        <v>15840</v>
      </c>
      <c r="G17" s="15" t="s">
        <v>9</v>
      </c>
    </row>
    <row r="18" spans="3:7" s="9" customFormat="1" ht="19.5" customHeight="1" thickBot="1">
      <c r="C18" s="12"/>
      <c r="G18" s="12"/>
    </row>
    <row r="19" spans="1:7" s="9" customFormat="1" ht="19.5" customHeight="1" thickBot="1">
      <c r="A19" s="13" t="s">
        <v>40</v>
      </c>
      <c r="B19" s="16" t="s">
        <v>49</v>
      </c>
      <c r="C19" s="17">
        <f>Französisch!B17*Französisch!B24</f>
        <v>426</v>
      </c>
      <c r="E19" s="13" t="s">
        <v>40</v>
      </c>
      <c r="F19" s="16" t="s">
        <v>49</v>
      </c>
      <c r="G19" s="17">
        <f>Französisch!F17*Französisch!B24</f>
        <v>1584</v>
      </c>
    </row>
    <row r="20" spans="3:7" s="9" customFormat="1" ht="19.5" customHeight="1" thickBot="1">
      <c r="C20" s="12"/>
      <c r="G20" s="12"/>
    </row>
    <row r="21" spans="1:7" s="9" customFormat="1" ht="19.5" customHeight="1" thickBot="1">
      <c r="A21" s="13" t="s">
        <v>41</v>
      </c>
      <c r="B21" s="16" t="s">
        <v>49</v>
      </c>
      <c r="C21" s="17">
        <f>Französisch!B17*Französisch!B26</f>
        <v>852</v>
      </c>
      <c r="E21" s="13" t="s">
        <v>41</v>
      </c>
      <c r="F21" s="16" t="s">
        <v>49</v>
      </c>
      <c r="G21" s="17">
        <f>Französisch!F17*Französisch!B26</f>
        <v>3168</v>
      </c>
    </row>
    <row r="23" ht="13.5" thickBot="1"/>
    <row r="24" spans="1:3" s="9" customFormat="1" ht="19.5" customHeight="1" thickBot="1">
      <c r="A24" s="7" t="s">
        <v>52</v>
      </c>
      <c r="B24" s="2">
        <v>0.1</v>
      </c>
      <c r="C24" s="11"/>
    </row>
    <row r="25" spans="1:3" s="9" customFormat="1" ht="19.5" customHeight="1" thickBot="1">
      <c r="A25" s="7"/>
      <c r="B25" s="3"/>
      <c r="C25" s="11"/>
    </row>
    <row r="26" spans="1:3" s="9" customFormat="1" ht="19.5" customHeight="1" thickBot="1">
      <c r="A26" s="7" t="s">
        <v>53</v>
      </c>
      <c r="B26" s="2">
        <v>0.2</v>
      </c>
      <c r="C26" s="11"/>
    </row>
    <row r="29" ht="15" customHeight="1">
      <c r="A29" s="18" t="s">
        <v>26</v>
      </c>
    </row>
    <row r="30" ht="15" customHeight="1">
      <c r="A30" s="5" t="s">
        <v>42</v>
      </c>
    </row>
    <row r="31" ht="15" customHeight="1">
      <c r="A31" s="5" t="s">
        <v>43</v>
      </c>
    </row>
    <row r="32" ht="15" customHeight="1">
      <c r="A32" s="5" t="s">
        <v>44</v>
      </c>
    </row>
    <row r="33" ht="15" customHeight="1">
      <c r="A33" s="5" t="s">
        <v>45</v>
      </c>
    </row>
  </sheetData>
  <sheetProtection selectLockedCells="1"/>
  <dataValidations count="4">
    <dataValidation type="list" allowBlank="1" showInputMessage="1" showErrorMessage="1" sqref="B6">
      <formula1>Wassertemperatur</formula1>
    </dataValidation>
    <dataValidation type="list" allowBlank="1" showInputMessage="1" showErrorMessage="1" sqref="B8">
      <formula1>Lufttemperatur</formula1>
    </dataValidation>
    <dataValidation type="list" allowBlank="1" showInputMessage="1" showErrorMessage="1" sqref="F6">
      <formula1>WasserHalle</formula1>
    </dataValidation>
    <dataValidation type="list" allowBlank="1" showInputMessage="1" showErrorMessage="1" sqref="F8">
      <formula1>RaumHalle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3"/>
  <sheetViews>
    <sheetView showGridLines="0" zoomScale="115" zoomScaleNormal="115" zoomScalePageLayoutView="0" workbookViewId="0" topLeftCell="A1">
      <selection activeCell="D15" sqref="D15"/>
    </sheetView>
  </sheetViews>
  <sheetFormatPr defaultColWidth="11.421875" defaultRowHeight="12.75"/>
  <cols>
    <col min="1" max="1" width="56.7109375" style="5" customWidth="1"/>
    <col min="2" max="2" width="9.00390625" style="5" customWidth="1"/>
    <col min="3" max="3" width="15.00390625" style="6" customWidth="1"/>
    <col min="4" max="4" width="19.8515625" style="5" customWidth="1"/>
    <col min="5" max="5" width="45.7109375" style="5" bestFit="1" customWidth="1"/>
    <col min="6" max="16384" width="11.421875" style="5" customWidth="1"/>
  </cols>
  <sheetData>
    <row r="2" ht="20.25">
      <c r="A2" s="4" t="s">
        <v>30</v>
      </c>
    </row>
    <row r="4" spans="1:5" ht="15.75">
      <c r="A4" s="20" t="s">
        <v>69</v>
      </c>
      <c r="E4" s="20" t="s">
        <v>68</v>
      </c>
    </row>
    <row r="5" ht="13.5" thickBot="1"/>
    <row r="6" spans="1:7" s="9" customFormat="1" ht="19.5" customHeight="1" thickBot="1">
      <c r="A6" s="7" t="s">
        <v>19</v>
      </c>
      <c r="B6" s="1">
        <v>32</v>
      </c>
      <c r="C6" s="8" t="s">
        <v>13</v>
      </c>
      <c r="E6" s="7" t="s">
        <v>19</v>
      </c>
      <c r="F6" s="1">
        <v>35</v>
      </c>
      <c r="G6" s="8" t="s">
        <v>13</v>
      </c>
    </row>
    <row r="7" spans="1:7" s="9" customFormat="1" ht="19.5" customHeight="1" thickBot="1">
      <c r="A7" s="7"/>
      <c r="B7" s="7"/>
      <c r="C7" s="10"/>
      <c r="E7" s="7"/>
      <c r="F7" s="7"/>
      <c r="G7" s="10"/>
    </row>
    <row r="8" spans="1:7" s="9" customFormat="1" ht="19.5" customHeight="1" thickBot="1">
      <c r="A8" s="7" t="s">
        <v>20</v>
      </c>
      <c r="B8" s="1">
        <v>4</v>
      </c>
      <c r="C8" s="8" t="s">
        <v>13</v>
      </c>
      <c r="E8" s="7" t="s">
        <v>20</v>
      </c>
      <c r="F8" s="1">
        <v>30</v>
      </c>
      <c r="G8" s="8" t="s">
        <v>13</v>
      </c>
    </row>
    <row r="9" spans="1:7" s="9" customFormat="1" ht="19.5" customHeight="1" thickBot="1">
      <c r="A9" s="7"/>
      <c r="B9" s="7"/>
      <c r="C9" s="10"/>
      <c r="E9" s="7"/>
      <c r="F9" s="7"/>
      <c r="G9" s="10"/>
    </row>
    <row r="10" spans="1:7" s="9" customFormat="1" ht="19.5" customHeight="1" thickBot="1">
      <c r="A10" s="7" t="s">
        <v>34</v>
      </c>
      <c r="B10" s="2">
        <v>4</v>
      </c>
      <c r="C10" s="8" t="s">
        <v>14</v>
      </c>
      <c r="E10" s="7" t="s">
        <v>34</v>
      </c>
      <c r="F10" s="2">
        <v>4</v>
      </c>
      <c r="G10" s="8" t="s">
        <v>14</v>
      </c>
    </row>
    <row r="11" spans="1:7" s="9" customFormat="1" ht="19.5" customHeight="1" thickBot="1">
      <c r="A11" s="7"/>
      <c r="B11" s="7"/>
      <c r="C11" s="10"/>
      <c r="E11" s="7"/>
      <c r="F11" s="7"/>
      <c r="G11" s="10"/>
    </row>
    <row r="12" spans="1:7" s="9" customFormat="1" ht="19.5" customHeight="1" thickBot="1">
      <c r="A12" s="7" t="s">
        <v>36</v>
      </c>
      <c r="B12" s="2">
        <v>12</v>
      </c>
      <c r="C12" s="8" t="s">
        <v>15</v>
      </c>
      <c r="E12" s="7" t="s">
        <v>36</v>
      </c>
      <c r="F12" s="2">
        <v>20</v>
      </c>
      <c r="G12" s="8" t="s">
        <v>15</v>
      </c>
    </row>
    <row r="13" spans="1:7" s="9" customFormat="1" ht="19.5" customHeight="1" thickBot="1">
      <c r="A13" s="7"/>
      <c r="B13" s="3"/>
      <c r="C13" s="8"/>
      <c r="E13" s="7"/>
      <c r="F13" s="3"/>
      <c r="G13" s="8"/>
    </row>
    <row r="14" spans="1:7" s="9" customFormat="1" ht="19.5" customHeight="1" thickBot="1">
      <c r="A14" s="7" t="s">
        <v>21</v>
      </c>
      <c r="B14" s="2">
        <v>365</v>
      </c>
      <c r="C14" s="11" t="s">
        <v>16</v>
      </c>
      <c r="E14" s="7" t="s">
        <v>21</v>
      </c>
      <c r="F14" s="2">
        <v>360</v>
      </c>
      <c r="G14" s="11" t="s">
        <v>16</v>
      </c>
    </row>
    <row r="15" spans="1:7" s="9" customFormat="1" ht="19.5" customHeight="1">
      <c r="A15" s="7"/>
      <c r="B15" s="3"/>
      <c r="C15" s="11"/>
      <c r="E15" s="7"/>
      <c r="F15" s="3"/>
      <c r="G15" s="11"/>
    </row>
    <row r="16" spans="1:7" s="9" customFormat="1" ht="19.5" customHeight="1" thickBot="1">
      <c r="A16" s="7"/>
      <c r="B16" s="7"/>
      <c r="C16" s="12"/>
      <c r="E16" s="7"/>
      <c r="F16" s="7"/>
      <c r="G16" s="12"/>
    </row>
    <row r="17" spans="1:7" s="9" customFormat="1" ht="19.5" customHeight="1" thickBot="1">
      <c r="A17" s="13" t="s">
        <v>31</v>
      </c>
      <c r="B17" s="14">
        <f>Daten!C47*Englisch!B10*Englisch!B12*Englisch!B14/1000</f>
        <v>20148</v>
      </c>
      <c r="C17" s="15" t="s">
        <v>9</v>
      </c>
      <c r="E17" s="13" t="s">
        <v>31</v>
      </c>
      <c r="F17" s="14">
        <f>Daten!F47*Englisch!F10*Englisch!F12*Englisch!F14/1000</f>
        <v>15840</v>
      </c>
      <c r="G17" s="15" t="s">
        <v>9</v>
      </c>
    </row>
    <row r="18" spans="3:7" s="9" customFormat="1" ht="19.5" customHeight="1" thickBot="1">
      <c r="C18" s="12"/>
      <c r="G18" s="12"/>
    </row>
    <row r="19" spans="1:7" s="9" customFormat="1" ht="19.5" customHeight="1" thickBot="1">
      <c r="A19" s="13" t="s">
        <v>24</v>
      </c>
      <c r="B19" s="16" t="s">
        <v>49</v>
      </c>
      <c r="C19" s="17">
        <f>Englisch!B17*Englisch!B24</f>
        <v>4029.6000000000004</v>
      </c>
      <c r="E19" s="13" t="s">
        <v>24</v>
      </c>
      <c r="F19" s="16" t="s">
        <v>49</v>
      </c>
      <c r="G19" s="17">
        <f>Englisch!F17*Englisch!B24</f>
        <v>3168</v>
      </c>
    </row>
    <row r="20" spans="3:7" s="9" customFormat="1" ht="19.5" customHeight="1" thickBot="1">
      <c r="C20" s="12"/>
      <c r="G20" s="12"/>
    </row>
    <row r="21" spans="1:7" s="9" customFormat="1" ht="19.5" customHeight="1" thickBot="1">
      <c r="A21" s="13" t="s">
        <v>25</v>
      </c>
      <c r="B21" s="16" t="s">
        <v>49</v>
      </c>
      <c r="C21" s="17">
        <f>Englisch!B17*Englisch!B26</f>
        <v>2014.8000000000002</v>
      </c>
      <c r="E21" s="13" t="s">
        <v>25</v>
      </c>
      <c r="F21" s="16" t="s">
        <v>49</v>
      </c>
      <c r="G21" s="17">
        <f>Englisch!F17*Englisch!B26</f>
        <v>1584</v>
      </c>
    </row>
    <row r="23" ht="13.5" thickBot="1"/>
    <row r="24" spans="1:3" s="9" customFormat="1" ht="19.5" customHeight="1" thickBot="1">
      <c r="A24" s="7" t="s">
        <v>50</v>
      </c>
      <c r="B24" s="2">
        <v>0.2</v>
      </c>
      <c r="C24" s="11"/>
    </row>
    <row r="25" spans="1:3" s="9" customFormat="1" ht="19.5" customHeight="1" thickBot="1">
      <c r="A25" s="7"/>
      <c r="B25" s="3"/>
      <c r="C25" s="11"/>
    </row>
    <row r="26" spans="1:3" s="9" customFormat="1" ht="19.5" customHeight="1" thickBot="1">
      <c r="A26" s="7" t="s">
        <v>51</v>
      </c>
      <c r="B26" s="2">
        <v>0.1</v>
      </c>
      <c r="C26" s="11"/>
    </row>
    <row r="29" ht="15" customHeight="1">
      <c r="A29" s="18" t="s">
        <v>26</v>
      </c>
    </row>
    <row r="30" ht="15" customHeight="1">
      <c r="A30" s="5" t="s">
        <v>27</v>
      </c>
    </row>
    <row r="31" ht="15" customHeight="1">
      <c r="A31" s="5" t="s">
        <v>28</v>
      </c>
    </row>
    <row r="32" ht="15" customHeight="1">
      <c r="A32" s="5" t="s">
        <v>29</v>
      </c>
    </row>
    <row r="33" ht="15" customHeight="1">
      <c r="A33" s="5" t="s">
        <v>46</v>
      </c>
    </row>
  </sheetData>
  <sheetProtection selectLockedCells="1"/>
  <dataValidations count="4">
    <dataValidation type="list" allowBlank="1" showInputMessage="1" showErrorMessage="1" sqref="B6">
      <formula1>Wassertemperatur</formula1>
    </dataValidation>
    <dataValidation type="list" allowBlank="1" showInputMessage="1" showErrorMessage="1" sqref="B8">
      <formula1>Lufttemperatur</formula1>
    </dataValidation>
    <dataValidation type="list" allowBlank="1" showInputMessage="1" showErrorMessage="1" sqref="F6">
      <formula1>WasserHalle</formula1>
    </dataValidation>
    <dataValidation type="list" allowBlank="1" showInputMessage="1" showErrorMessage="1" sqref="F8">
      <formula1>RaumHalle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120" zoomScaleNormal="120" zoomScalePageLayoutView="0" workbookViewId="0" topLeftCell="A1">
      <selection activeCell="D8" sqref="D8"/>
    </sheetView>
  </sheetViews>
  <sheetFormatPr defaultColWidth="11.421875" defaultRowHeight="12.75"/>
  <cols>
    <col min="1" max="1" width="27.421875" style="19" customWidth="1"/>
    <col min="2" max="2" width="26.28125" style="19" customWidth="1"/>
    <col min="3" max="3" width="16.8515625" style="19" customWidth="1"/>
    <col min="4" max="4" width="17.8515625" style="19" bestFit="1" customWidth="1"/>
    <col min="5" max="5" width="17.57421875" style="19" customWidth="1"/>
    <col min="6" max="6" width="16.28125" style="19" customWidth="1"/>
    <col min="7" max="7" width="17.8515625" style="19" customWidth="1"/>
    <col min="8" max="16384" width="11.421875" style="19" customWidth="1"/>
  </cols>
  <sheetData>
    <row r="1" ht="12.75">
      <c r="A1" s="19" t="s">
        <v>3</v>
      </c>
    </row>
    <row r="2" spans="3:5" ht="12.75">
      <c r="C2" s="21" t="s">
        <v>72</v>
      </c>
      <c r="E2" s="21" t="s">
        <v>74</v>
      </c>
    </row>
    <row r="3" spans="1:8" ht="12.75">
      <c r="A3" s="19" t="s">
        <v>4</v>
      </c>
      <c r="B3" s="21" t="s">
        <v>70</v>
      </c>
      <c r="C3" s="21" t="s">
        <v>71</v>
      </c>
      <c r="D3" s="22" t="s">
        <v>73</v>
      </c>
      <c r="E3" s="21" t="s">
        <v>71</v>
      </c>
      <c r="F3" s="21" t="s">
        <v>75</v>
      </c>
      <c r="G3" s="21" t="s">
        <v>76</v>
      </c>
      <c r="H3" s="22" t="s">
        <v>77</v>
      </c>
    </row>
    <row r="4" spans="1:9" ht="12.75">
      <c r="A4" s="19">
        <v>22</v>
      </c>
      <c r="B4" s="19">
        <v>14</v>
      </c>
      <c r="C4" s="19">
        <v>270</v>
      </c>
      <c r="D4" s="23">
        <f>C4</f>
        <v>270</v>
      </c>
      <c r="E4" s="19">
        <v>1080</v>
      </c>
      <c r="F4" s="19">
        <v>28</v>
      </c>
      <c r="G4" s="19">
        <v>28</v>
      </c>
      <c r="H4" s="23">
        <f>I4/2</f>
        <v>200</v>
      </c>
      <c r="I4" s="19">
        <v>400</v>
      </c>
    </row>
    <row r="5" spans="1:9" ht="12.75">
      <c r="A5" s="19">
        <v>22</v>
      </c>
      <c r="B5" s="19">
        <v>10</v>
      </c>
      <c r="C5" s="19">
        <v>390</v>
      </c>
      <c r="D5" s="23">
        <f aca="true" t="shared" si="0" ref="D5:D18">C5</f>
        <v>390</v>
      </c>
      <c r="E5" s="19">
        <v>1560</v>
      </c>
      <c r="F5" s="19">
        <v>28</v>
      </c>
      <c r="G5" s="19">
        <v>30</v>
      </c>
      <c r="H5" s="23">
        <f aca="true" t="shared" si="1" ref="H5:H15">I5/2</f>
        <v>150</v>
      </c>
      <c r="I5" s="19">
        <v>300</v>
      </c>
    </row>
    <row r="6" spans="1:9" ht="12.75">
      <c r="A6" s="19">
        <v>22</v>
      </c>
      <c r="B6" s="19">
        <v>4</v>
      </c>
      <c r="C6" s="19">
        <v>560</v>
      </c>
      <c r="D6" s="23">
        <f t="shared" si="0"/>
        <v>560</v>
      </c>
      <c r="E6" s="19">
        <v>2240</v>
      </c>
      <c r="F6" s="19">
        <v>28</v>
      </c>
      <c r="G6" s="19">
        <v>32</v>
      </c>
      <c r="H6" s="23">
        <f t="shared" si="1"/>
        <v>125</v>
      </c>
      <c r="I6" s="19">
        <v>250</v>
      </c>
    </row>
    <row r="7" spans="1:9" ht="12.75">
      <c r="A7" s="19">
        <v>28</v>
      </c>
      <c r="B7" s="19">
        <v>14</v>
      </c>
      <c r="C7" s="19">
        <v>590</v>
      </c>
      <c r="D7" s="23">
        <f t="shared" si="0"/>
        <v>590</v>
      </c>
      <c r="E7" s="19">
        <v>2360</v>
      </c>
      <c r="F7" s="19">
        <v>30</v>
      </c>
      <c r="G7" s="19">
        <v>28</v>
      </c>
      <c r="H7" s="23">
        <f t="shared" si="1"/>
        <v>275</v>
      </c>
      <c r="I7" s="19">
        <v>550</v>
      </c>
    </row>
    <row r="8" spans="1:9" ht="12.75">
      <c r="A8" s="19">
        <v>28</v>
      </c>
      <c r="B8" s="19">
        <v>10</v>
      </c>
      <c r="C8" s="19">
        <v>700</v>
      </c>
      <c r="D8" s="23">
        <f t="shared" si="0"/>
        <v>700</v>
      </c>
      <c r="E8" s="19">
        <v>2800</v>
      </c>
      <c r="F8" s="19">
        <v>30</v>
      </c>
      <c r="G8" s="19">
        <v>30</v>
      </c>
      <c r="H8" s="23">
        <f t="shared" si="1"/>
        <v>225</v>
      </c>
      <c r="I8" s="19">
        <v>450</v>
      </c>
    </row>
    <row r="9" spans="1:9" ht="12.75">
      <c r="A9" s="19">
        <v>28</v>
      </c>
      <c r="B9" s="19">
        <v>4</v>
      </c>
      <c r="C9" s="19">
        <v>850</v>
      </c>
      <c r="D9" s="23">
        <f t="shared" si="0"/>
        <v>850</v>
      </c>
      <c r="E9" s="19">
        <v>3400</v>
      </c>
      <c r="F9" s="19">
        <v>30</v>
      </c>
      <c r="G9" s="19">
        <v>32</v>
      </c>
      <c r="H9" s="23">
        <f t="shared" si="1"/>
        <v>190</v>
      </c>
      <c r="I9" s="19">
        <v>380</v>
      </c>
    </row>
    <row r="10" spans="1:9" ht="12.75">
      <c r="A10" s="19">
        <v>32</v>
      </c>
      <c r="B10" s="19">
        <v>14</v>
      </c>
      <c r="C10" s="19">
        <v>710</v>
      </c>
      <c r="D10" s="23">
        <v>830</v>
      </c>
      <c r="E10" s="19">
        <v>2840</v>
      </c>
      <c r="F10" s="19">
        <v>32</v>
      </c>
      <c r="G10" s="19">
        <v>28</v>
      </c>
      <c r="H10" s="23">
        <f t="shared" si="1"/>
        <v>350</v>
      </c>
      <c r="I10" s="19">
        <v>700</v>
      </c>
    </row>
    <row r="11" spans="1:9" ht="12.75">
      <c r="A11" s="19">
        <v>32</v>
      </c>
      <c r="B11" s="19">
        <v>10</v>
      </c>
      <c r="C11" s="19">
        <v>840</v>
      </c>
      <c r="D11" s="23">
        <v>980</v>
      </c>
      <c r="E11" s="19">
        <v>3360</v>
      </c>
      <c r="F11" s="19">
        <v>32</v>
      </c>
      <c r="G11" s="19">
        <v>30</v>
      </c>
      <c r="H11" s="23">
        <f t="shared" si="1"/>
        <v>300</v>
      </c>
      <c r="I11" s="19">
        <v>600</v>
      </c>
    </row>
    <row r="12" spans="1:9" ht="12.75">
      <c r="A12" s="19">
        <v>32</v>
      </c>
      <c r="B12" s="19">
        <v>4</v>
      </c>
      <c r="C12" s="19">
        <v>1000</v>
      </c>
      <c r="D12" s="23">
        <v>1150</v>
      </c>
      <c r="E12" s="19">
        <v>4000</v>
      </c>
      <c r="F12" s="19">
        <v>32</v>
      </c>
      <c r="G12" s="19">
        <v>32</v>
      </c>
      <c r="H12" s="23">
        <f t="shared" si="1"/>
        <v>250</v>
      </c>
      <c r="I12" s="19">
        <v>500</v>
      </c>
    </row>
    <row r="13" spans="1:9" ht="12.75">
      <c r="A13" s="19">
        <v>25</v>
      </c>
      <c r="B13" s="19">
        <v>14</v>
      </c>
      <c r="C13" s="19">
        <v>420</v>
      </c>
      <c r="D13" s="23">
        <f t="shared" si="0"/>
        <v>420</v>
      </c>
      <c r="E13" s="19">
        <v>1680</v>
      </c>
      <c r="F13" s="19">
        <v>35</v>
      </c>
      <c r="G13" s="19">
        <v>28</v>
      </c>
      <c r="H13" s="23">
        <f t="shared" si="1"/>
        <v>700</v>
      </c>
      <c r="I13" s="19">
        <v>1400</v>
      </c>
    </row>
    <row r="14" spans="1:9" ht="12.75">
      <c r="A14" s="19">
        <v>25</v>
      </c>
      <c r="B14" s="19">
        <v>10</v>
      </c>
      <c r="C14" s="19">
        <v>550</v>
      </c>
      <c r="D14" s="23">
        <f t="shared" si="0"/>
        <v>550</v>
      </c>
      <c r="E14" s="19">
        <v>2200</v>
      </c>
      <c r="F14" s="19">
        <v>35</v>
      </c>
      <c r="G14" s="19">
        <v>30</v>
      </c>
      <c r="H14" s="23">
        <f t="shared" si="1"/>
        <v>550</v>
      </c>
      <c r="I14" s="19">
        <v>1100</v>
      </c>
    </row>
    <row r="15" spans="1:9" ht="12.75">
      <c r="A15" s="19">
        <v>25</v>
      </c>
      <c r="B15" s="19">
        <v>4</v>
      </c>
      <c r="C15" s="19">
        <v>720</v>
      </c>
      <c r="D15" s="23">
        <f t="shared" si="0"/>
        <v>720</v>
      </c>
      <c r="E15" s="19">
        <v>2880</v>
      </c>
      <c r="F15" s="19">
        <v>35</v>
      </c>
      <c r="G15" s="19">
        <v>32</v>
      </c>
      <c r="H15" s="23">
        <f t="shared" si="1"/>
        <v>475</v>
      </c>
      <c r="I15" s="19">
        <v>950</v>
      </c>
    </row>
    <row r="16" spans="1:5" ht="12.75">
      <c r="A16" s="19">
        <v>30</v>
      </c>
      <c r="B16" s="19">
        <v>14</v>
      </c>
      <c r="C16" s="19">
        <v>710</v>
      </c>
      <c r="D16" s="23">
        <f t="shared" si="0"/>
        <v>710</v>
      </c>
      <c r="E16" s="19">
        <v>2840</v>
      </c>
    </row>
    <row r="17" spans="1:5" ht="12.75">
      <c r="A17" s="19">
        <v>30</v>
      </c>
      <c r="B17" s="19">
        <v>10</v>
      </c>
      <c r="C17" s="19">
        <v>840</v>
      </c>
      <c r="D17" s="23">
        <f t="shared" si="0"/>
        <v>840</v>
      </c>
      <c r="E17" s="19">
        <v>3360</v>
      </c>
    </row>
    <row r="18" spans="1:5" ht="12.75">
      <c r="A18" s="19">
        <v>30</v>
      </c>
      <c r="B18" s="19">
        <v>4</v>
      </c>
      <c r="C18" s="19">
        <v>1000</v>
      </c>
      <c r="D18" s="23">
        <f t="shared" si="0"/>
        <v>1000</v>
      </c>
      <c r="E18" s="19">
        <v>4000</v>
      </c>
    </row>
    <row r="22" spans="1:5" ht="12.75">
      <c r="A22" s="19" t="s">
        <v>1</v>
      </c>
      <c r="B22" s="19" t="s">
        <v>2</v>
      </c>
      <c r="D22" s="19" t="s">
        <v>58</v>
      </c>
      <c r="E22" s="19" t="s">
        <v>59</v>
      </c>
    </row>
    <row r="23" spans="1:5" ht="12.75">
      <c r="A23" s="19">
        <v>22</v>
      </c>
      <c r="B23" s="19">
        <v>14</v>
      </c>
      <c r="D23" s="19">
        <v>28</v>
      </c>
      <c r="E23" s="19">
        <v>28</v>
      </c>
    </row>
    <row r="24" spans="1:5" ht="12.75">
      <c r="A24" s="19">
        <v>25</v>
      </c>
      <c r="B24" s="19">
        <v>10</v>
      </c>
      <c r="D24" s="19">
        <v>30</v>
      </c>
      <c r="E24" s="19">
        <v>30</v>
      </c>
    </row>
    <row r="25" spans="1:5" ht="12.75">
      <c r="A25" s="19">
        <v>28</v>
      </c>
      <c r="B25" s="19">
        <v>4</v>
      </c>
      <c r="D25" s="19">
        <v>32</v>
      </c>
      <c r="E25" s="19">
        <v>32</v>
      </c>
    </row>
    <row r="26" spans="1:4" ht="12.75">
      <c r="A26" s="19">
        <v>30</v>
      </c>
      <c r="D26" s="19">
        <v>35</v>
      </c>
    </row>
    <row r="27" ht="12.75">
      <c r="A27" s="19">
        <v>32</v>
      </c>
    </row>
    <row r="31" spans="1:6" ht="12.75">
      <c r="A31" s="19" t="s">
        <v>60</v>
      </c>
      <c r="B31" s="19" t="s">
        <v>61</v>
      </c>
      <c r="C31" s="19" t="s">
        <v>62</v>
      </c>
      <c r="D31" s="19" t="s">
        <v>63</v>
      </c>
      <c r="E31" s="19" t="s">
        <v>64</v>
      </c>
      <c r="F31" s="19" t="s">
        <v>65</v>
      </c>
    </row>
    <row r="32" spans="1:6" ht="12.75">
      <c r="A32" s="19" t="b">
        <f>IF(Deutsch!$B$6=22,IF(Deutsch!$B$8=14,Daten!$D$4))</f>
        <v>0</v>
      </c>
      <c r="B32" s="19" t="b">
        <f>IF(Französisch!$B$6=22,IF(Französisch!$B$8=14,Daten!$D$4))</f>
        <v>0</v>
      </c>
      <c r="C32" s="19" t="b">
        <f>IF(Englisch!$B$6=22,IF(Englisch!$B$8=14,Daten!$D$4))</f>
        <v>0</v>
      </c>
      <c r="D32" s="19" t="b">
        <f>IF(Deutsch!$F$6=28,IF(Deutsch!$F$8=28,Daten!$H$4))</f>
        <v>0</v>
      </c>
      <c r="E32" s="19" t="b">
        <f>IF(Französisch!$F$6=28,IF(Französisch!$F$8=28,Daten!$H$4))</f>
        <v>0</v>
      </c>
      <c r="F32" s="19" t="b">
        <f>IF(Englisch!$F$6=28,IF(Englisch!$F$8=28,Daten!$H$4))</f>
        <v>0</v>
      </c>
    </row>
    <row r="33" spans="1:6" ht="12.75">
      <c r="A33" s="19" t="b">
        <f>IF(Deutsch!$B$6=22,IF(Deutsch!$B$8=10,Daten!$D$5))</f>
        <v>0</v>
      </c>
      <c r="B33" s="19" t="b">
        <f>IF(Französisch!$B$6=22,IF(Französisch!$B$8=10,Daten!$D$5))</f>
        <v>0</v>
      </c>
      <c r="C33" s="19" t="b">
        <f>IF(Englisch!$B$6=22,IF(Englisch!$B$8=10,Daten!$D$5))</f>
        <v>0</v>
      </c>
      <c r="D33" s="19" t="b">
        <f>IF(Deutsch!$F$6=28,IF(Deutsch!$F$8=30,Daten!$H$5))</f>
        <v>0</v>
      </c>
      <c r="E33" s="19" t="b">
        <f>IF(Französisch!$F$6=28,IF(Französisch!$F$8=30,Daten!$H$5))</f>
        <v>0</v>
      </c>
      <c r="F33" s="19" t="b">
        <f>IF(Englisch!$F$6=28,IF(Englisch!$F$8=30,Daten!$H$5))</f>
        <v>0</v>
      </c>
    </row>
    <row r="34" spans="1:6" ht="12.75">
      <c r="A34" s="19" t="b">
        <f>IF(Deutsch!$B$6=22,IF(Deutsch!$B$8=4,Daten!$D$6))</f>
        <v>0</v>
      </c>
      <c r="B34" s="19" t="b">
        <f>IF(Französisch!$B$6=22,IF(Französisch!$B$8=4,Daten!$D$6))</f>
        <v>0</v>
      </c>
      <c r="C34" s="19" t="b">
        <f>IF(Englisch!$B$6=22,IF(Englisch!$B$8=4,Daten!$D$6))</f>
        <v>0</v>
      </c>
      <c r="D34" s="19" t="b">
        <f>IF(Deutsch!$F$6=28,IF(Deutsch!$F$8=32,Daten!$H$6))</f>
        <v>0</v>
      </c>
      <c r="E34" s="19" t="b">
        <f>IF(Französisch!$F$6=28,IF(Französisch!$F$8=32,Daten!$H$6))</f>
        <v>0</v>
      </c>
      <c r="F34" s="19" t="b">
        <f>IF(Englisch!$F$6=28,IF(Englisch!$F$8=32,Daten!$H$6))</f>
        <v>0</v>
      </c>
    </row>
    <row r="35" spans="1:6" ht="12.75">
      <c r="A35" s="19" t="b">
        <f>IF(Deutsch!$B$6=28,IF(Deutsch!$B$8=14,Daten!$D$7))</f>
        <v>0</v>
      </c>
      <c r="B35" s="19" t="b">
        <f>IF(Französisch!$B$6=28,IF(Französisch!$B$8=14,Daten!$D$7))</f>
        <v>0</v>
      </c>
      <c r="C35" s="19" t="b">
        <f>IF(Englisch!$B$6=28,IF(Englisch!$B$8=14,Daten!$D$7))</f>
        <v>0</v>
      </c>
      <c r="D35" s="19" t="b">
        <f>IF(Deutsch!$F$6=30,IF(Deutsch!$F$8=28,Daten!$H$7))</f>
        <v>0</v>
      </c>
      <c r="E35" s="19" t="b">
        <f>IF(Französisch!$F$6=30,IF(Französisch!$F$8=28,Daten!$H$7))</f>
        <v>0</v>
      </c>
      <c r="F35" s="19" t="b">
        <f>IF(Englisch!$F$6=30,IF(Englisch!$F$8=28,Daten!$H$7))</f>
        <v>0</v>
      </c>
    </row>
    <row r="36" spans="1:6" ht="12.75">
      <c r="A36" s="19" t="b">
        <f>IF(Deutsch!$B$6=28,IF(Deutsch!$B$8=10,Daten!$D$8))</f>
        <v>0</v>
      </c>
      <c r="B36" s="19" t="b">
        <f>IF(Französisch!$B$6=28,IF(Französisch!$B$8=10,Daten!$D$8))</f>
        <v>0</v>
      </c>
      <c r="C36" s="19" t="b">
        <f>IF(Englisch!$B$6=28,IF(Englisch!$B$8=10,Daten!$D$8))</f>
        <v>0</v>
      </c>
      <c r="D36" s="19" t="b">
        <f>IF(Deutsch!$F$6=30,IF(Deutsch!$F$8=30,Daten!$H$8))</f>
        <v>0</v>
      </c>
      <c r="E36" s="19" t="b">
        <f>IF(Französisch!$F$6=30,IF(Französisch!$F$8=30,Daten!$H$8))</f>
        <v>0</v>
      </c>
      <c r="F36" s="19" t="b">
        <f>IF(Englisch!$F$6=30,IF(Englisch!$F$8=30,Daten!$H$8))</f>
        <v>0</v>
      </c>
    </row>
    <row r="37" spans="1:6" ht="12.75">
      <c r="A37" s="19" t="b">
        <f>IF(Deutsch!$B$6=28,IF(Deutsch!$B$8=4,Daten!$D$9))</f>
        <v>0</v>
      </c>
      <c r="B37" s="19" t="b">
        <f>IF(Französisch!$B$6=28,IF(Französisch!$B$8=4,Daten!$D$9))</f>
        <v>0</v>
      </c>
      <c r="C37" s="19" t="b">
        <f>IF(Englisch!$B$6=28,IF(Englisch!$B$8=4,Daten!$D$9))</f>
        <v>0</v>
      </c>
      <c r="D37" s="19" t="b">
        <f>IF(Deutsch!$F$6=30,IF(Deutsch!$F$8=32,Daten!$H$9))</f>
        <v>0</v>
      </c>
      <c r="E37" s="19" t="b">
        <f>IF(Französisch!$F$6=30,IF(Französisch!$F$8=32,Daten!$H$9))</f>
        <v>0</v>
      </c>
      <c r="F37" s="19" t="b">
        <f>IF(Englisch!$F$6=30,IF(Englisch!$F$8=32,Daten!$H$9))</f>
        <v>0</v>
      </c>
    </row>
    <row r="38" spans="1:6" ht="12.75">
      <c r="A38" s="19" t="b">
        <f>IF(Deutsch!$B$6=32,IF(Deutsch!$B$8=14,Daten!$D$10))</f>
        <v>0</v>
      </c>
      <c r="B38" s="19" t="b">
        <f>IF(Französisch!$B$6=32,IF(Französisch!$B$8=14,Daten!$D$10))</f>
        <v>0</v>
      </c>
      <c r="C38" s="19" t="b">
        <f>IF(Englisch!$B$6=32,IF(Englisch!$B$8=14,Daten!$D$10))</f>
        <v>0</v>
      </c>
      <c r="D38" s="19" t="b">
        <f>IF(Deutsch!$F$6=32,IF(Deutsch!$F$8=28,Daten!$H$10))</f>
        <v>0</v>
      </c>
      <c r="E38" s="19" t="b">
        <f>IF(Französisch!$F$6=32,IF(Französisch!$F$8=28,Daten!$H$10))</f>
        <v>0</v>
      </c>
      <c r="F38" s="19" t="b">
        <f>IF(Englisch!$F$6=32,IF(Englisch!$F$8=28,Daten!$H$10))</f>
        <v>0</v>
      </c>
    </row>
    <row r="39" spans="1:6" ht="12.75">
      <c r="A39" s="19" t="b">
        <f>IF(Deutsch!$B$6=32,IF(Deutsch!$B$8=10,Daten!$D$11))</f>
        <v>0</v>
      </c>
      <c r="B39" s="19" t="b">
        <f>IF(Französisch!$B$6=32,IF(Französisch!$B$8=10,Daten!$D$11))</f>
        <v>0</v>
      </c>
      <c r="C39" s="19" t="b">
        <f>IF(Englisch!$B$6=32,IF(Englisch!$B$8=10,Daten!$D$11))</f>
        <v>0</v>
      </c>
      <c r="D39" s="19" t="b">
        <f>IF(Deutsch!$F$6=32,IF(Deutsch!$F$8=30,Daten!$H$11))</f>
        <v>0</v>
      </c>
      <c r="E39" s="19" t="b">
        <f>IF(Französisch!$F$6=32,IF(Französisch!$F$8=30,Daten!$H$11))</f>
        <v>0</v>
      </c>
      <c r="F39" s="19" t="b">
        <f>IF(Englisch!$F$6=32,IF(Englisch!$F$8=30,Daten!$H$11))</f>
        <v>0</v>
      </c>
    </row>
    <row r="40" spans="1:6" ht="12.75">
      <c r="A40" s="19" t="b">
        <f>IF(Deutsch!$B$6=32,IF(Deutsch!$B$8=4,Daten!$D$12))</f>
        <v>0</v>
      </c>
      <c r="B40" s="19" t="b">
        <f>IF(Französisch!$B$6=32,IF(Französisch!$B$8=4,Daten!$D$12))</f>
        <v>0</v>
      </c>
      <c r="C40" s="19">
        <f>IF(Englisch!$B$6=32,IF(Englisch!$B$8=4,Daten!$D$12))</f>
        <v>1150</v>
      </c>
      <c r="D40" s="19" t="b">
        <f>IF(Deutsch!$F$6=32,IF(Deutsch!$F$8=32,Daten!$H$12))</f>
        <v>0</v>
      </c>
      <c r="E40" s="19" t="b">
        <f>IF(Französisch!$F$6=32,IF(Französisch!$F$8=32,Daten!$H$12))</f>
        <v>0</v>
      </c>
      <c r="F40" s="19" t="b">
        <f>IF(Englisch!$F$6=32,IF(Englisch!$F$8=32,Daten!$H$12))</f>
        <v>0</v>
      </c>
    </row>
    <row r="41" spans="1:6" ht="12.75">
      <c r="A41" s="19" t="b">
        <f>IF(Deutsch!$B$6=25,IF(Deutsch!$B$8=14,Daten!$D$13))</f>
        <v>0</v>
      </c>
      <c r="B41" s="19" t="b">
        <f>IF(Französisch!$B$6=25,IF(Französisch!$B$8=14,Daten!$D$13))</f>
        <v>0</v>
      </c>
      <c r="C41" s="19" t="b">
        <f>IF(Englisch!$B$6=25,IF(Englisch!$B$8=14,Daten!$D$13))</f>
        <v>0</v>
      </c>
      <c r="D41" s="19" t="b">
        <f>IF(Deutsch!$F$6=35,IF(Deutsch!$F$8=28,Daten!$H$13))</f>
        <v>0</v>
      </c>
      <c r="E41" s="19" t="b">
        <f>IF(Französisch!$F$6=35,IF(Französisch!$F$8=28,Daten!$H$13))</f>
        <v>0</v>
      </c>
      <c r="F41" s="19" t="b">
        <f>IF(Englisch!$F$6=35,IF(Englisch!$F$8=28,Daten!$H$13))</f>
        <v>0</v>
      </c>
    </row>
    <row r="42" spans="1:6" ht="12.75">
      <c r="A42" s="19" t="b">
        <f>IF(Deutsch!$B$6=25,IF(Deutsch!$B$8=10,Daten!$D$14))</f>
        <v>0</v>
      </c>
      <c r="B42" s="19" t="b">
        <f>IF(Französisch!$B$6=25,IF(Französisch!$B$8=10,Daten!$D$14))</f>
        <v>0</v>
      </c>
      <c r="C42" s="19" t="b">
        <f>IF(Englisch!$B$6=25,IF(Englisch!$B$8=10,Daten!$D$14))</f>
        <v>0</v>
      </c>
      <c r="D42" s="19">
        <f>IF(Deutsch!$F$6=35,IF(Deutsch!$F$8=30,Daten!$H$14))</f>
        <v>550</v>
      </c>
      <c r="E42" s="19">
        <f>IF(Französisch!$F$6=35,IF(Französisch!$F$8=30,Daten!$H$14))</f>
        <v>550</v>
      </c>
      <c r="F42" s="19">
        <f>IF(Englisch!$F$6=35,IF(Englisch!$F$8=30,Daten!$H$14))</f>
        <v>550</v>
      </c>
    </row>
    <row r="43" spans="1:6" ht="12.75">
      <c r="A43" s="19" t="b">
        <f>IF(Deutsch!$B$6=25,IF(Deutsch!$B$8=4,Daten!$D$15))</f>
        <v>0</v>
      </c>
      <c r="B43" s="19" t="b">
        <f>IF(Französisch!$B$6=25,IF(Französisch!$B$8=4,Daten!$D$15))</f>
        <v>0</v>
      </c>
      <c r="C43" s="19" t="b">
        <f>IF(Englisch!$B$6=25,IF(Englisch!$B$8=4,Daten!$D$15))</f>
        <v>0</v>
      </c>
      <c r="D43" s="19" t="b">
        <f>IF(Deutsch!$F$6=35,IF(Deutsch!$F$8=32,Daten!$H$15))</f>
        <v>0</v>
      </c>
      <c r="E43" s="19" t="b">
        <f>IF(Französisch!$F$6=35,IF(Französisch!$F$8=32,Daten!$H$15))</f>
        <v>0</v>
      </c>
      <c r="F43" s="19" t="b">
        <f>IF(Englisch!$F$6=35,IF(Englisch!$F$8=32,Daten!$H$15))</f>
        <v>0</v>
      </c>
    </row>
    <row r="44" spans="1:3" ht="12.75">
      <c r="A44" s="19">
        <f>IF(Deutsch!$B$6=30,IF(Deutsch!$B$8=14,Daten!$D$16))</f>
        <v>710</v>
      </c>
      <c r="B44" s="19">
        <f>IF(Französisch!$B$6=30,IF(Französisch!$B$8=14,Daten!$D$16))</f>
        <v>710</v>
      </c>
      <c r="C44" s="19" t="b">
        <f>IF(Englisch!$B$6=30,IF(Englisch!$B$8=14,Daten!$D$16))</f>
        <v>0</v>
      </c>
    </row>
    <row r="45" spans="1:3" ht="12.75">
      <c r="A45" s="19" t="b">
        <f>IF(Deutsch!$B$6=30,IF(Deutsch!$B$8=10,Daten!$D$17))</f>
        <v>0</v>
      </c>
      <c r="B45" s="19" t="b">
        <f>IF(Französisch!$B$6=30,IF(Französisch!$B$8=10,Daten!$D$17))</f>
        <v>0</v>
      </c>
      <c r="C45" s="19" t="b">
        <f>IF(Englisch!$B$6=30,IF(Englisch!$B$8=10,Daten!$D$17))</f>
        <v>0</v>
      </c>
    </row>
    <row r="46" spans="1:3" ht="12.75">
      <c r="A46" s="19" t="b">
        <f>IF(Deutsch!$B$6=30,IF(Deutsch!$B$8=4,Daten!$D$18))</f>
        <v>0</v>
      </c>
      <c r="B46" s="19" t="b">
        <f>IF(Französisch!$B$6=30,IF(Französisch!$B$8=4,Daten!$D$18))</f>
        <v>0</v>
      </c>
      <c r="C46" s="19" t="b">
        <f>IF(Englisch!$B$6=30,IF(Englisch!$B$8=4,Daten!$D$18))</f>
        <v>0</v>
      </c>
    </row>
    <row r="47" spans="1:6" ht="12.75">
      <c r="A47" s="19">
        <f aca="true" t="shared" si="2" ref="A47:F47">SUM(A32:A46)</f>
        <v>710</v>
      </c>
      <c r="B47" s="19">
        <f t="shared" si="2"/>
        <v>710</v>
      </c>
      <c r="C47" s="19">
        <f t="shared" si="2"/>
        <v>1150</v>
      </c>
      <c r="D47" s="19">
        <f t="shared" si="2"/>
        <v>550</v>
      </c>
      <c r="E47" s="19">
        <f t="shared" si="2"/>
        <v>550</v>
      </c>
      <c r="F47" s="19">
        <f t="shared" si="2"/>
        <v>550</v>
      </c>
    </row>
  </sheetData>
  <sheetProtection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 Solar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Energiesparprogramm</dc:title>
  <dc:subject>Schwimmbecken mit Überlaufrinne</dc:subject>
  <dc:creator>hb</dc:creator>
  <cp:keywords/>
  <dc:description/>
  <cp:lastModifiedBy>Dominik Graf</cp:lastModifiedBy>
  <cp:lastPrinted>2008-11-17T17:30:15Z</cp:lastPrinted>
  <dcterms:created xsi:type="dcterms:W3CDTF">2008-11-17T07:11:57Z</dcterms:created>
  <dcterms:modified xsi:type="dcterms:W3CDTF">2024-01-17T10:22:24Z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52800.0000000000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